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PhD Bath 2015 - 2019\PhD Experimental Data\Datasets\ZSM-5 Minilith_A Unique Structured Catalyst for the Methanol to Gasoline Process\Data_6mg_ZSM-5_370C_3bar\"/>
    </mc:Choice>
  </mc:AlternateContent>
  <bookViews>
    <workbookView xWindow="0" yWindow="0" windowWidth="19200" windowHeight="6945" tabRatio="674"/>
  </bookViews>
  <sheets>
    <sheet name="Sheet5" sheetId="5" r:id="rId1"/>
    <sheet name="Catalytic Test_particle_6mg" sheetId="6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13" i="6" l="1"/>
  <c r="AH13" i="6" s="1"/>
  <c r="AG13" i="6"/>
  <c r="AF14" i="6"/>
  <c r="AH14" i="6" s="1"/>
  <c r="AI14" i="6" s="1"/>
  <c r="AG14" i="6"/>
  <c r="AF15" i="6"/>
  <c r="AG15" i="6"/>
  <c r="AF16" i="6"/>
  <c r="AH16" i="6" s="1"/>
  <c r="AG16" i="6"/>
  <c r="AF17" i="6"/>
  <c r="AH17" i="6" s="1"/>
  <c r="AG17" i="6"/>
  <c r="AF18" i="6"/>
  <c r="AH18" i="6" s="1"/>
  <c r="AI18" i="6" s="1"/>
  <c r="AG18" i="6"/>
  <c r="AF19" i="6"/>
  <c r="AG19" i="6"/>
  <c r="AF20" i="6"/>
  <c r="AH20" i="6" s="1"/>
  <c r="AG20" i="6"/>
  <c r="AF21" i="6"/>
  <c r="AG21" i="6"/>
  <c r="AH21" i="6"/>
  <c r="AJ21" i="6" s="1"/>
  <c r="AF22" i="6"/>
  <c r="AG22" i="6"/>
  <c r="AH22" i="6"/>
  <c r="AI22" i="6" s="1"/>
  <c r="AJ17" i="6" l="1"/>
  <c r="AI17" i="6"/>
  <c r="AJ13" i="6"/>
  <c r="AI13" i="6"/>
  <c r="AH15" i="6"/>
  <c r="AH19" i="6"/>
  <c r="AJ19" i="6" s="1"/>
  <c r="AI21" i="6"/>
  <c r="AI16" i="6"/>
  <c r="AJ16" i="6"/>
  <c r="AI15" i="6"/>
  <c r="AJ15" i="6"/>
  <c r="AI19" i="6"/>
  <c r="AI20" i="6"/>
  <c r="AJ20" i="6"/>
  <c r="AJ22" i="6"/>
  <c r="AJ18" i="6"/>
  <c r="AJ14" i="6"/>
  <c r="AH11" i="6" l="1"/>
  <c r="AG12" i="6"/>
  <c r="AG10" i="6"/>
  <c r="AF12" i="6"/>
  <c r="AH12" i="6" s="1"/>
  <c r="AF10" i="6"/>
  <c r="AH10" i="6" s="1"/>
  <c r="AI12" i="6" l="1"/>
  <c r="AJ10" i="6"/>
  <c r="D13" i="6"/>
  <c r="E13" i="6" s="1"/>
  <c r="F13" i="6" s="1"/>
  <c r="D14" i="6"/>
  <c r="E14" i="6" s="1"/>
  <c r="F14" i="6" s="1"/>
  <c r="D15" i="6"/>
  <c r="E15" i="6" s="1"/>
  <c r="F15" i="6" s="1"/>
  <c r="D16" i="6"/>
  <c r="E16" i="6" s="1"/>
  <c r="F16" i="6" s="1"/>
  <c r="D17" i="6"/>
  <c r="E17" i="6" s="1"/>
  <c r="F17" i="6" s="1"/>
  <c r="D18" i="6"/>
  <c r="E18" i="6" s="1"/>
  <c r="F18" i="6" s="1"/>
  <c r="D19" i="6"/>
  <c r="E19" i="6" s="1"/>
  <c r="F19" i="6" s="1"/>
  <c r="D20" i="6"/>
  <c r="E20" i="6" s="1"/>
  <c r="F20" i="6" s="1"/>
  <c r="D21" i="6"/>
  <c r="E21" i="6" s="1"/>
  <c r="F21" i="6" s="1"/>
  <c r="D12" i="6"/>
  <c r="E12" i="6" s="1"/>
  <c r="F12" i="6" s="1"/>
  <c r="D22" i="6"/>
  <c r="E22" i="6" s="1"/>
  <c r="F22" i="6" s="1"/>
  <c r="D10" i="6"/>
  <c r="E10" i="6" s="1"/>
  <c r="F10" i="6" s="1"/>
  <c r="AJ12" i="6" l="1"/>
  <c r="AI10" i="6"/>
  <c r="C22" i="5"/>
  <c r="C13" i="5" l="1"/>
  <c r="C14" i="5"/>
  <c r="C15" i="5"/>
  <c r="C16" i="5"/>
  <c r="C17" i="5"/>
  <c r="C18" i="5"/>
  <c r="C19" i="5"/>
  <c r="C20" i="5"/>
  <c r="C21" i="5"/>
  <c r="C12" i="5"/>
</calcChain>
</file>

<file path=xl/sharedStrings.xml><?xml version="1.0" encoding="utf-8"?>
<sst xmlns="http://schemas.openxmlformats.org/spreadsheetml/2006/main" count="89" uniqueCount="78">
  <si>
    <t>Actual flow rate (mL/min)</t>
  </si>
  <si>
    <t>MFC set point (mL/min)</t>
  </si>
  <si>
    <t>FID start time</t>
  </si>
  <si>
    <t xml:space="preserve">First sample taken at </t>
  </si>
  <si>
    <t>MS start time</t>
  </si>
  <si>
    <t>Start time with methanol flow</t>
  </si>
  <si>
    <t>No. of samples</t>
  </si>
  <si>
    <t>second sample on GC-FID</t>
  </si>
  <si>
    <t>Saturator set point</t>
  </si>
  <si>
    <t>Reactor set point</t>
  </si>
  <si>
    <t>10 mins TOS</t>
  </si>
  <si>
    <t>third sample on GC-FID</t>
  </si>
  <si>
    <t>C</t>
  </si>
  <si>
    <t>Calibration factor</t>
  </si>
  <si>
    <t>C1</t>
  </si>
  <si>
    <t>C2</t>
  </si>
  <si>
    <t>C3</t>
  </si>
  <si>
    <t>C4</t>
  </si>
  <si>
    <t>C5</t>
  </si>
  <si>
    <t>DME</t>
  </si>
  <si>
    <t>mg</t>
  </si>
  <si>
    <t>mg/mL</t>
  </si>
  <si>
    <t>mass flowrate (g/sec)</t>
  </si>
  <si>
    <t>Tau (g/g/sec)</t>
  </si>
  <si>
    <t>MeOH</t>
  </si>
  <si>
    <t>C6</t>
  </si>
  <si>
    <t>C7</t>
  </si>
  <si>
    <t>Total</t>
  </si>
  <si>
    <t>C8</t>
  </si>
  <si>
    <t>C9</t>
  </si>
  <si>
    <t>C10</t>
  </si>
  <si>
    <t>C11</t>
  </si>
  <si>
    <t>C12</t>
  </si>
  <si>
    <t>weight of catalyst</t>
  </si>
  <si>
    <t>Stopped GC-FID</t>
  </si>
  <si>
    <t>X1</t>
  </si>
  <si>
    <t>X2</t>
  </si>
  <si>
    <t>Stopped flow</t>
  </si>
  <si>
    <t>Stopped MS</t>
  </si>
  <si>
    <t>Dropped temperature</t>
  </si>
  <si>
    <t>Particle size</t>
  </si>
  <si>
    <t>powder</t>
  </si>
  <si>
    <t>Dropped oxygen</t>
  </si>
  <si>
    <t>Silicon Carbide was added to bring bed length to 3mm</t>
  </si>
  <si>
    <t xml:space="preserve">Powder </t>
  </si>
  <si>
    <t>mm</t>
  </si>
  <si>
    <t>SiC</t>
  </si>
  <si>
    <t>Catalyst mass</t>
  </si>
  <si>
    <t>filename</t>
  </si>
  <si>
    <t>timestamp</t>
  </si>
  <si>
    <t>time, h</t>
  </si>
  <si>
    <t>C6ar</t>
  </si>
  <si>
    <t>C7ar</t>
  </si>
  <si>
    <t>C8ar</t>
  </si>
  <si>
    <t>C9ar</t>
  </si>
  <si>
    <t>C10ar</t>
  </si>
  <si>
    <t>heavy</t>
  </si>
  <si>
    <t>Unaccounted</t>
  </si>
  <si>
    <t xml:space="preserve">Total bed length including wool </t>
  </si>
  <si>
    <t>approx</t>
  </si>
  <si>
    <t>Bed length (ZSM-5 + SiC)</t>
  </si>
  <si>
    <t>density of mixture at 370 C</t>
  </si>
  <si>
    <t>20171126_01_001</t>
  </si>
  <si>
    <t>20171126_02_002</t>
  </si>
  <si>
    <t>20171126_03_003</t>
  </si>
  <si>
    <t>20171126_04_004</t>
  </si>
  <si>
    <t>20171126_05_005</t>
  </si>
  <si>
    <t>20171126_06_006</t>
  </si>
  <si>
    <t>20171126_07_007</t>
  </si>
  <si>
    <t>20171126_08_008</t>
  </si>
  <si>
    <t>20171126_09_009</t>
  </si>
  <si>
    <t>20171126_10_010</t>
  </si>
  <si>
    <t>20171126_11_011</t>
  </si>
  <si>
    <t>20171126_12_012</t>
  </si>
  <si>
    <t>Total HC</t>
  </si>
  <si>
    <t xml:space="preserve">Temperature </t>
  </si>
  <si>
    <t>Total oxygenates</t>
  </si>
  <si>
    <t>3 to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</si>
</sst>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4" fontId="0" fillId="0" borderId="0" xfId="0" applyNumberFormat="1"/>
    <xf numFmtId="20" fontId="0" fillId="0" borderId="0" xfId="0" applyNumberFormat="1"/>
    <xf numFmtId="0" fontId="0" fillId="0" borderId="0" xfId="0" applyFill="1"/>
    <xf numFmtId="20" fontId="0" fillId="0" borderId="0" xfId="0" applyNumberFormat="1" applyFill="1"/>
    <xf numFmtId="0" fontId="1" fillId="0" borderId="0" xfId="0" applyFont="1" applyFill="1"/>
    <xf numFmtId="0" fontId="2" fillId="0" borderId="0" xfId="0" applyFont="1" applyFill="1"/>
    <xf numFmtId="164" fontId="0" fillId="0" borderId="0" xfId="0" applyNumberFormat="1" applyFill="1"/>
    <xf numFmtId="2" fontId="0" fillId="0" borderId="0" xfId="0" applyNumberFormat="1" applyFill="1"/>
    <xf numFmtId="165" fontId="0" fillId="0" borderId="0" xfId="0" applyNumberFormat="1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66FF"/>
      <color rgb="FF666633"/>
      <color rgb="FF990000"/>
      <color rgb="FF003399"/>
      <color rgb="FF6600CC"/>
      <color rgb="FF008080"/>
      <color rgb="FF0099FF"/>
      <color rgb="FFFF0066"/>
      <color rgb="FFFF6600"/>
      <color rgb="FF66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8"/>
  <sheetViews>
    <sheetView tabSelected="1" zoomScale="60" zoomScaleNormal="60" workbookViewId="0">
      <selection activeCell="D11" sqref="D11:D22"/>
    </sheetView>
  </sheetViews>
  <sheetFormatPr defaultRowHeight="15" x14ac:dyDescent="0.25"/>
  <cols>
    <col min="1" max="1" width="28.28515625" bestFit="1" customWidth="1"/>
  </cols>
  <sheetData>
    <row r="1" spans="1:13" x14ac:dyDescent="0.25">
      <c r="A1" s="1">
        <v>43065</v>
      </c>
      <c r="D1" t="s">
        <v>13</v>
      </c>
      <c r="E1">
        <v>1.0752999999999999</v>
      </c>
    </row>
    <row r="3" spans="1:13" x14ac:dyDescent="0.25">
      <c r="A3" t="s">
        <v>44</v>
      </c>
    </row>
    <row r="4" spans="1:13" x14ac:dyDescent="0.25">
      <c r="A4" t="s">
        <v>47</v>
      </c>
      <c r="B4">
        <v>6.2</v>
      </c>
      <c r="C4" t="s">
        <v>20</v>
      </c>
      <c r="G4" t="s">
        <v>42</v>
      </c>
      <c r="H4" s="2">
        <v>0.37708333333333338</v>
      </c>
    </row>
    <row r="5" spans="1:13" x14ac:dyDescent="0.25">
      <c r="A5" t="s">
        <v>60</v>
      </c>
      <c r="B5" s="10" t="s">
        <v>77</v>
      </c>
      <c r="C5" t="s">
        <v>45</v>
      </c>
      <c r="G5" t="s">
        <v>4</v>
      </c>
      <c r="H5" s="2">
        <v>0.39097222222222222</v>
      </c>
    </row>
    <row r="6" spans="1:13" x14ac:dyDescent="0.25">
      <c r="A6" t="s">
        <v>8</v>
      </c>
      <c r="B6">
        <v>4.2</v>
      </c>
      <c r="C6" t="s">
        <v>12</v>
      </c>
      <c r="G6" t="s">
        <v>2</v>
      </c>
      <c r="H6" s="2">
        <v>0.39374999999999999</v>
      </c>
    </row>
    <row r="7" spans="1:13" x14ac:dyDescent="0.25">
      <c r="A7" t="s">
        <v>9</v>
      </c>
      <c r="B7">
        <v>370</v>
      </c>
      <c r="C7" t="s">
        <v>12</v>
      </c>
    </row>
    <row r="8" spans="1:13" x14ac:dyDescent="0.25">
      <c r="A8" t="s">
        <v>46</v>
      </c>
      <c r="B8">
        <v>32.6</v>
      </c>
      <c r="C8" t="s">
        <v>20</v>
      </c>
    </row>
    <row r="9" spans="1:13" x14ac:dyDescent="0.25">
      <c r="A9" t="s">
        <v>58</v>
      </c>
      <c r="B9">
        <v>10</v>
      </c>
      <c r="C9" t="s">
        <v>45</v>
      </c>
      <c r="D9" t="s">
        <v>59</v>
      </c>
    </row>
    <row r="11" spans="1:13" x14ac:dyDescent="0.25">
      <c r="B11" s="3" t="s">
        <v>1</v>
      </c>
      <c r="C11" s="3" t="s">
        <v>0</v>
      </c>
      <c r="D11" s="3"/>
      <c r="E11" s="3"/>
      <c r="F11" s="3" t="s">
        <v>6</v>
      </c>
      <c r="G11" s="3" t="s">
        <v>5</v>
      </c>
      <c r="H11" s="3" t="s">
        <v>3</v>
      </c>
      <c r="I11" s="3" t="s">
        <v>7</v>
      </c>
      <c r="J11" s="3" t="s">
        <v>11</v>
      </c>
      <c r="K11" s="3" t="s">
        <v>4</v>
      </c>
      <c r="L11" s="3"/>
      <c r="M11" s="3" t="s">
        <v>10</v>
      </c>
    </row>
    <row r="12" spans="1:13" x14ac:dyDescent="0.25">
      <c r="B12">
        <v>558</v>
      </c>
      <c r="C12">
        <f>B12*$E$1</f>
        <v>600.01739999999995</v>
      </c>
      <c r="D12" s="3"/>
      <c r="E12" s="3"/>
      <c r="F12" s="3">
        <v>2</v>
      </c>
      <c r="G12" s="4">
        <v>0.39374999999999999</v>
      </c>
      <c r="H12" s="4">
        <v>0.40069444444444446</v>
      </c>
      <c r="I12" s="4">
        <v>0.42430555555555555</v>
      </c>
      <c r="J12" s="3"/>
      <c r="K12" s="3"/>
      <c r="L12" s="3"/>
      <c r="M12" s="3"/>
    </row>
    <row r="13" spans="1:13" x14ac:dyDescent="0.25">
      <c r="B13">
        <v>420</v>
      </c>
      <c r="C13">
        <f t="shared" ref="C13:C22" si="0">B13*$E$1</f>
        <v>451.62599999999998</v>
      </c>
      <c r="D13" s="3"/>
      <c r="E13" s="3"/>
      <c r="F13" s="3">
        <v>1</v>
      </c>
      <c r="G13" s="4">
        <v>0.44166666666666665</v>
      </c>
      <c r="H13" s="4">
        <v>0.44791666666666669</v>
      </c>
      <c r="I13" s="3"/>
      <c r="J13" s="3"/>
      <c r="K13" s="3"/>
      <c r="L13" s="3"/>
      <c r="M13" s="3"/>
    </row>
    <row r="14" spans="1:13" x14ac:dyDescent="0.25">
      <c r="B14">
        <v>279</v>
      </c>
      <c r="C14">
        <f t="shared" si="0"/>
        <v>300.00869999999998</v>
      </c>
      <c r="F14">
        <v>1</v>
      </c>
      <c r="G14" s="2">
        <v>0.46458333333333335</v>
      </c>
      <c r="H14" s="2">
        <v>0.47152777777777777</v>
      </c>
    </row>
    <row r="15" spans="1:13" x14ac:dyDescent="0.25">
      <c r="B15">
        <v>186</v>
      </c>
      <c r="C15">
        <f t="shared" si="0"/>
        <v>200.00579999999999</v>
      </c>
      <c r="F15">
        <v>1</v>
      </c>
      <c r="G15" s="2">
        <v>0.48749999999999999</v>
      </c>
      <c r="H15" s="2">
        <v>0.49513888888888885</v>
      </c>
    </row>
    <row r="16" spans="1:13" x14ac:dyDescent="0.25">
      <c r="B16">
        <v>112</v>
      </c>
      <c r="C16">
        <f t="shared" si="0"/>
        <v>120.43359999999998</v>
      </c>
      <c r="F16">
        <v>1</v>
      </c>
      <c r="G16" s="2">
        <v>0.50486111111111109</v>
      </c>
      <c r="H16" s="2">
        <v>0.51874999999999993</v>
      </c>
    </row>
    <row r="17" spans="1:9" x14ac:dyDescent="0.25">
      <c r="B17">
        <v>74</v>
      </c>
      <c r="C17">
        <f t="shared" si="0"/>
        <v>79.572199999999995</v>
      </c>
      <c r="F17">
        <v>1</v>
      </c>
      <c r="G17" s="2">
        <v>0.53541666666666665</v>
      </c>
      <c r="H17" s="2">
        <v>0.54236111111111118</v>
      </c>
    </row>
    <row r="18" spans="1:9" x14ac:dyDescent="0.25">
      <c r="B18">
        <v>50</v>
      </c>
      <c r="C18">
        <f t="shared" si="0"/>
        <v>53.764999999999993</v>
      </c>
      <c r="F18">
        <v>1</v>
      </c>
      <c r="G18" s="2">
        <v>0.55902777777777779</v>
      </c>
      <c r="H18" s="2">
        <v>0.56597222222222221</v>
      </c>
      <c r="I18" s="2"/>
    </row>
    <row r="19" spans="1:9" x14ac:dyDescent="0.25">
      <c r="B19">
        <v>40</v>
      </c>
      <c r="C19">
        <f t="shared" si="0"/>
        <v>43.012</v>
      </c>
      <c r="F19">
        <v>1</v>
      </c>
      <c r="G19" s="2">
        <v>0.57708333333333328</v>
      </c>
      <c r="H19" s="2">
        <v>0.58958333333333335</v>
      </c>
    </row>
    <row r="20" spans="1:9" x14ac:dyDescent="0.25">
      <c r="B20">
        <v>20</v>
      </c>
      <c r="C20">
        <f t="shared" si="0"/>
        <v>21.506</v>
      </c>
      <c r="F20">
        <v>1</v>
      </c>
      <c r="G20" s="2">
        <v>0.59722222222222221</v>
      </c>
      <c r="H20" s="2">
        <v>0.61319444444444449</v>
      </c>
    </row>
    <row r="21" spans="1:9" x14ac:dyDescent="0.25">
      <c r="B21">
        <v>700</v>
      </c>
      <c r="C21">
        <f t="shared" si="0"/>
        <v>752.70999999999992</v>
      </c>
      <c r="F21">
        <v>1</v>
      </c>
      <c r="G21" s="2">
        <v>0.62986111111111109</v>
      </c>
      <c r="H21" s="2">
        <v>0.63680555555555551</v>
      </c>
    </row>
    <row r="22" spans="1:9" x14ac:dyDescent="0.25">
      <c r="B22">
        <v>112</v>
      </c>
      <c r="C22">
        <f t="shared" si="0"/>
        <v>120.43359999999998</v>
      </c>
      <c r="F22">
        <v>1</v>
      </c>
      <c r="G22" s="2">
        <v>0.64166666666666672</v>
      </c>
      <c r="H22" s="2">
        <v>0.66041666666666665</v>
      </c>
    </row>
    <row r="24" spans="1:9" x14ac:dyDescent="0.25">
      <c r="F24" s="3" t="s">
        <v>34</v>
      </c>
      <c r="H24" s="2">
        <v>0.66111111111111109</v>
      </c>
    </row>
    <row r="25" spans="1:9" x14ac:dyDescent="0.25">
      <c r="F25" s="3" t="s">
        <v>37</v>
      </c>
      <c r="H25" s="2">
        <v>0.66180555555555554</v>
      </c>
    </row>
    <row r="26" spans="1:9" x14ac:dyDescent="0.25">
      <c r="F26" s="3" t="s">
        <v>38</v>
      </c>
      <c r="H26" s="2">
        <v>0.66249999999999998</v>
      </c>
    </row>
    <row r="27" spans="1:9" x14ac:dyDescent="0.25">
      <c r="F27" s="3" t="s">
        <v>39</v>
      </c>
      <c r="H27" s="2">
        <v>0.66180555555555554</v>
      </c>
    </row>
    <row r="29" spans="1:9" x14ac:dyDescent="0.25">
      <c r="A29" s="1"/>
    </row>
    <row r="33" spans="2:13" x14ac:dyDescent="0.25">
      <c r="H33" s="2"/>
      <c r="I33" s="2"/>
    </row>
    <row r="34" spans="2:13" x14ac:dyDescent="0.25">
      <c r="H34" s="2"/>
      <c r="I34" s="2"/>
    </row>
    <row r="35" spans="2:13" x14ac:dyDescent="0.25">
      <c r="H35" s="2"/>
      <c r="I35" s="2"/>
    </row>
    <row r="40" spans="2:13" x14ac:dyDescent="0.25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2:13" x14ac:dyDescent="0.25">
      <c r="B41" s="3"/>
      <c r="D41" s="3"/>
      <c r="E41" s="3"/>
      <c r="F41" s="3"/>
      <c r="G41" s="4"/>
      <c r="H41" s="4"/>
      <c r="I41" s="4"/>
      <c r="J41" s="3"/>
      <c r="K41" s="3"/>
      <c r="L41" s="3"/>
      <c r="M41" s="3"/>
    </row>
    <row r="42" spans="2:13" x14ac:dyDescent="0.25">
      <c r="B42" s="3"/>
      <c r="D42" s="3"/>
      <c r="E42" s="3"/>
      <c r="F42" s="3"/>
      <c r="G42" s="4"/>
      <c r="H42" s="4"/>
      <c r="I42" s="3"/>
      <c r="J42" s="3"/>
      <c r="K42" s="3"/>
      <c r="L42" s="3"/>
      <c r="M42" s="3"/>
    </row>
    <row r="43" spans="2:13" x14ac:dyDescent="0.25">
      <c r="D43" s="3"/>
      <c r="E43" s="3"/>
      <c r="F43" s="3"/>
      <c r="G43" s="4"/>
      <c r="H43" s="4"/>
      <c r="I43" s="4"/>
      <c r="J43" s="3"/>
      <c r="K43" s="3"/>
      <c r="L43" s="3"/>
      <c r="M43" s="3"/>
    </row>
    <row r="44" spans="2:13" x14ac:dyDescent="0.25">
      <c r="D44" s="3"/>
      <c r="E44" s="3"/>
      <c r="F44" s="3"/>
      <c r="G44" s="4"/>
      <c r="H44" s="4"/>
      <c r="I44" s="3"/>
      <c r="J44" s="3"/>
      <c r="K44" s="3"/>
      <c r="L44" s="3"/>
      <c r="M44" s="3"/>
    </row>
    <row r="45" spans="2:13" x14ac:dyDescent="0.25">
      <c r="D45" s="3"/>
      <c r="F45" s="3"/>
      <c r="G45" s="2"/>
      <c r="H45" s="2"/>
    </row>
    <row r="46" spans="2:13" x14ac:dyDescent="0.25">
      <c r="D46" s="3"/>
      <c r="F46" s="3"/>
      <c r="G46" s="2"/>
      <c r="H46" s="2"/>
    </row>
    <row r="47" spans="2:13" x14ac:dyDescent="0.25">
      <c r="D47" s="3"/>
      <c r="F47" s="3"/>
      <c r="G47" s="2"/>
      <c r="H47" s="2"/>
    </row>
    <row r="48" spans="2:13" x14ac:dyDescent="0.25">
      <c r="D48" s="3"/>
      <c r="F48" s="3"/>
      <c r="G48" s="2"/>
      <c r="H48" s="2"/>
      <c r="I48" s="2"/>
    </row>
    <row r="49" spans="1:9" x14ac:dyDescent="0.25">
      <c r="D49" s="3"/>
      <c r="F49" s="3"/>
      <c r="G49" s="2"/>
      <c r="H49" s="2"/>
      <c r="I49" s="2"/>
    </row>
    <row r="50" spans="1:9" x14ac:dyDescent="0.25">
      <c r="D50" s="3"/>
      <c r="F50" s="3"/>
      <c r="G50" s="2"/>
      <c r="H50" s="2"/>
    </row>
    <row r="51" spans="1:9" x14ac:dyDescent="0.25">
      <c r="D51" s="3"/>
      <c r="F51" s="3"/>
      <c r="G51" s="2"/>
      <c r="H51" s="2"/>
    </row>
    <row r="52" spans="1:9" x14ac:dyDescent="0.25">
      <c r="D52" s="3"/>
      <c r="F52" s="3"/>
      <c r="G52" s="2"/>
      <c r="H52" s="2"/>
    </row>
    <row r="53" spans="1:9" x14ac:dyDescent="0.25">
      <c r="G53" s="2"/>
      <c r="H53" s="2"/>
    </row>
    <row r="55" spans="1:9" x14ac:dyDescent="0.25">
      <c r="F55" s="3"/>
      <c r="H55" s="2"/>
    </row>
    <row r="56" spans="1:9" x14ac:dyDescent="0.25">
      <c r="F56" s="3"/>
      <c r="H56" s="2"/>
    </row>
    <row r="57" spans="1:9" x14ac:dyDescent="0.25">
      <c r="F57" s="3"/>
      <c r="H57" s="2"/>
    </row>
    <row r="58" spans="1:9" x14ac:dyDescent="0.25">
      <c r="F58" s="3"/>
      <c r="H58" s="2"/>
    </row>
    <row r="59" spans="1:9" x14ac:dyDescent="0.25">
      <c r="F59" s="3"/>
      <c r="H59" s="2"/>
    </row>
    <row r="62" spans="1:9" x14ac:dyDescent="0.25">
      <c r="A62" s="1"/>
    </row>
    <row r="66" spans="2:13" x14ac:dyDescent="0.25">
      <c r="H66" s="2"/>
      <c r="I66" s="2"/>
    </row>
    <row r="67" spans="2:13" x14ac:dyDescent="0.25">
      <c r="H67" s="2"/>
      <c r="I67" s="2"/>
    </row>
    <row r="68" spans="2:13" x14ac:dyDescent="0.25">
      <c r="H68" s="2"/>
      <c r="I68" s="2"/>
    </row>
    <row r="73" spans="2:13" x14ac:dyDescent="0.25"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</row>
    <row r="74" spans="2:13" x14ac:dyDescent="0.25">
      <c r="B74" s="3"/>
      <c r="G74" s="2"/>
      <c r="H74" s="2"/>
      <c r="I74" s="2"/>
    </row>
    <row r="75" spans="2:13" x14ac:dyDescent="0.25">
      <c r="B75" s="3"/>
      <c r="G75" s="2"/>
      <c r="H75" s="2"/>
    </row>
    <row r="76" spans="2:13" x14ac:dyDescent="0.25">
      <c r="G76" s="2"/>
      <c r="H76" s="2"/>
    </row>
    <row r="77" spans="2:13" x14ac:dyDescent="0.25">
      <c r="G77" s="2"/>
      <c r="H77" s="2"/>
    </row>
    <row r="78" spans="2:13" x14ac:dyDescent="0.25">
      <c r="G78" s="2"/>
      <c r="H78" s="2"/>
    </row>
    <row r="79" spans="2:13" x14ac:dyDescent="0.25">
      <c r="G79" s="2"/>
      <c r="H79" s="2"/>
    </row>
    <row r="80" spans="2:13" x14ac:dyDescent="0.25">
      <c r="G80" s="2"/>
      <c r="H80" s="2"/>
    </row>
    <row r="81" spans="1:8" x14ac:dyDescent="0.25">
      <c r="G81" s="2"/>
      <c r="H81" s="2"/>
    </row>
    <row r="82" spans="1:8" x14ac:dyDescent="0.25">
      <c r="G82" s="2"/>
      <c r="H82" s="2"/>
    </row>
    <row r="83" spans="1:8" x14ac:dyDescent="0.25">
      <c r="G83" s="2"/>
      <c r="H83" s="2"/>
    </row>
    <row r="84" spans="1:8" x14ac:dyDescent="0.25">
      <c r="G84" s="2"/>
      <c r="H84" s="2"/>
    </row>
    <row r="85" spans="1:8" x14ac:dyDescent="0.25">
      <c r="G85" s="2"/>
      <c r="H85" s="2"/>
    </row>
    <row r="88" spans="1:8" x14ac:dyDescent="0.25">
      <c r="F88" s="3"/>
      <c r="H88" s="2"/>
    </row>
    <row r="89" spans="1:8" x14ac:dyDescent="0.25">
      <c r="F89" s="3"/>
      <c r="H89" s="2"/>
    </row>
    <row r="90" spans="1:8" x14ac:dyDescent="0.25">
      <c r="F90" s="3"/>
      <c r="H90" s="2"/>
    </row>
    <row r="91" spans="1:8" x14ac:dyDescent="0.25">
      <c r="F91" s="3"/>
      <c r="H91" s="2"/>
    </row>
    <row r="92" spans="1:8" x14ac:dyDescent="0.25">
      <c r="F92" s="3"/>
      <c r="H92" s="2"/>
    </row>
    <row r="96" spans="1:8" x14ac:dyDescent="0.25">
      <c r="A96" s="1"/>
    </row>
    <row r="100" spans="2:13" x14ac:dyDescent="0.25">
      <c r="H100" s="2"/>
      <c r="I100" s="2"/>
      <c r="J100" s="2"/>
    </row>
    <row r="101" spans="2:13" x14ac:dyDescent="0.25">
      <c r="H101" s="2"/>
      <c r="I101" s="2"/>
      <c r="J101" s="2"/>
    </row>
    <row r="102" spans="2:13" x14ac:dyDescent="0.25">
      <c r="H102" s="2"/>
      <c r="I102" s="2"/>
      <c r="J102" s="2"/>
    </row>
    <row r="107" spans="2:13" x14ac:dyDescent="0.25"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</row>
    <row r="108" spans="2:13" x14ac:dyDescent="0.25">
      <c r="B108" s="3"/>
      <c r="G108" s="2"/>
      <c r="H108" s="2"/>
      <c r="I108" s="2"/>
    </row>
    <row r="109" spans="2:13" x14ac:dyDescent="0.25">
      <c r="B109" s="3"/>
      <c r="G109" s="2"/>
      <c r="H109" s="2"/>
    </row>
    <row r="110" spans="2:13" x14ac:dyDescent="0.25">
      <c r="B110" s="3"/>
      <c r="G110" s="2"/>
      <c r="H110" s="2"/>
    </row>
    <row r="111" spans="2:13" x14ac:dyDescent="0.25">
      <c r="G111" s="2"/>
      <c r="H111" s="2"/>
    </row>
    <row r="112" spans="2:13" x14ac:dyDescent="0.25">
      <c r="G112" s="2"/>
      <c r="H112" s="2"/>
    </row>
    <row r="113" spans="1:8" x14ac:dyDescent="0.25">
      <c r="G113" s="2"/>
      <c r="H113" s="2"/>
    </row>
    <row r="114" spans="1:8" x14ac:dyDescent="0.25">
      <c r="G114" s="2"/>
      <c r="H114" s="2"/>
    </row>
    <row r="115" spans="1:8" x14ac:dyDescent="0.25">
      <c r="G115" s="2"/>
      <c r="H115" s="2"/>
    </row>
    <row r="116" spans="1:8" x14ac:dyDescent="0.25">
      <c r="G116" s="2"/>
      <c r="H116" s="2"/>
    </row>
    <row r="117" spans="1:8" x14ac:dyDescent="0.25">
      <c r="G117" s="2"/>
      <c r="H117" s="2"/>
    </row>
    <row r="118" spans="1:8" x14ac:dyDescent="0.25">
      <c r="G118" s="2"/>
      <c r="H118" s="2"/>
    </row>
    <row r="119" spans="1:8" x14ac:dyDescent="0.25">
      <c r="G119" s="2"/>
      <c r="H119" s="2"/>
    </row>
    <row r="122" spans="1:8" x14ac:dyDescent="0.25">
      <c r="F122" s="3"/>
      <c r="H122" s="2"/>
    </row>
    <row r="123" spans="1:8" x14ac:dyDescent="0.25">
      <c r="F123" s="3"/>
      <c r="H123" s="2"/>
    </row>
    <row r="124" spans="1:8" x14ac:dyDescent="0.25">
      <c r="F124" s="3"/>
      <c r="H124" s="2"/>
    </row>
    <row r="125" spans="1:8" x14ac:dyDescent="0.25">
      <c r="F125" s="3"/>
      <c r="H125" s="2"/>
    </row>
    <row r="126" spans="1:8" x14ac:dyDescent="0.25">
      <c r="F126" s="3"/>
      <c r="H126" s="2"/>
    </row>
    <row r="127" spans="1:8" x14ac:dyDescent="0.25">
      <c r="F127" s="3"/>
      <c r="H127" s="2"/>
    </row>
    <row r="128" spans="1:8" x14ac:dyDescent="0.25">
      <c r="A128" s="1"/>
    </row>
    <row r="131" spans="2:13" x14ac:dyDescent="0.25">
      <c r="H131" s="2"/>
      <c r="I131" s="2"/>
      <c r="J131" s="2"/>
    </row>
    <row r="132" spans="2:13" x14ac:dyDescent="0.25">
      <c r="H132" s="2"/>
      <c r="I132" s="2"/>
      <c r="J132" s="2"/>
    </row>
    <row r="133" spans="2:13" x14ac:dyDescent="0.25">
      <c r="H133" s="2"/>
      <c r="I133" s="2"/>
      <c r="J133" s="2"/>
    </row>
    <row r="138" spans="2:13" x14ac:dyDescent="0.25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</row>
    <row r="139" spans="2:13" x14ac:dyDescent="0.25">
      <c r="B139" s="3"/>
      <c r="G139" s="2"/>
      <c r="H139" s="2"/>
      <c r="I139" s="2"/>
    </row>
    <row r="140" spans="2:13" x14ac:dyDescent="0.25">
      <c r="B140" s="3"/>
      <c r="G140" s="2"/>
      <c r="H140" s="2"/>
    </row>
    <row r="141" spans="2:13" x14ac:dyDescent="0.25">
      <c r="B141" s="3"/>
      <c r="G141" s="2"/>
      <c r="H141" s="2"/>
    </row>
    <row r="142" spans="2:13" x14ac:dyDescent="0.25">
      <c r="B142" s="3"/>
      <c r="G142" s="2"/>
      <c r="H142" s="2"/>
    </row>
    <row r="143" spans="2:13" x14ac:dyDescent="0.25">
      <c r="B143" s="3"/>
      <c r="G143" s="2"/>
      <c r="H143" s="2"/>
    </row>
    <row r="144" spans="2:13" x14ac:dyDescent="0.25">
      <c r="G144" s="2"/>
      <c r="H144" s="2"/>
    </row>
    <row r="145" spans="6:8" x14ac:dyDescent="0.25">
      <c r="G145" s="2"/>
      <c r="H145" s="2"/>
    </row>
    <row r="146" spans="6:8" x14ac:dyDescent="0.25">
      <c r="G146" s="2"/>
      <c r="H146" s="2"/>
    </row>
    <row r="147" spans="6:8" x14ac:dyDescent="0.25">
      <c r="G147" s="2"/>
      <c r="H147" s="2"/>
    </row>
    <row r="148" spans="6:8" x14ac:dyDescent="0.25">
      <c r="G148" s="2"/>
      <c r="H148" s="2"/>
    </row>
    <row r="149" spans="6:8" x14ac:dyDescent="0.25">
      <c r="G149" s="2"/>
      <c r="H149" s="2"/>
    </row>
    <row r="150" spans="6:8" x14ac:dyDescent="0.25">
      <c r="G150" s="2"/>
      <c r="H150" s="2"/>
    </row>
    <row r="154" spans="6:8" x14ac:dyDescent="0.25">
      <c r="F154" s="3"/>
      <c r="H154" s="2"/>
    </row>
    <row r="155" spans="6:8" x14ac:dyDescent="0.25">
      <c r="F155" s="3"/>
      <c r="H155" s="2"/>
    </row>
    <row r="156" spans="6:8" x14ac:dyDescent="0.25">
      <c r="F156" s="3"/>
      <c r="H156" s="2"/>
    </row>
    <row r="157" spans="6:8" x14ac:dyDescent="0.25">
      <c r="F157" s="3"/>
      <c r="H157" s="2"/>
    </row>
    <row r="158" spans="6:8" x14ac:dyDescent="0.25">
      <c r="F158" s="3"/>
      <c r="H158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61"/>
  <sheetViews>
    <sheetView zoomScale="60" zoomScaleNormal="60" workbookViewId="0">
      <selection activeCell="F31" sqref="F31"/>
    </sheetView>
  </sheetViews>
  <sheetFormatPr defaultRowHeight="15" x14ac:dyDescent="0.25"/>
  <cols>
    <col min="1" max="16" width="9.140625" style="3"/>
    <col min="17" max="17" width="12.42578125" style="3" customWidth="1"/>
    <col min="18" max="18" width="12.7109375" style="3" customWidth="1"/>
    <col min="19" max="45" width="9.140625" style="3"/>
    <col min="46" max="46" width="13.28515625" style="3" bestFit="1" customWidth="1"/>
    <col min="47" max="53" width="9.140625" style="3"/>
    <col min="54" max="54" width="14" style="3" customWidth="1"/>
    <col min="55" max="16384" width="9.140625" style="3"/>
  </cols>
  <sheetData>
    <row r="1" spans="1:36" x14ac:dyDescent="0.25">
      <c r="A1" s="3" t="s">
        <v>40</v>
      </c>
      <c r="I1" s="3" t="s">
        <v>41</v>
      </c>
      <c r="M1" s="3" t="s">
        <v>13</v>
      </c>
      <c r="O1" s="3">
        <v>1.0752999999999999</v>
      </c>
      <c r="Q1" s="11">
        <v>43065</v>
      </c>
    </row>
    <row r="2" spans="1:36" x14ac:dyDescent="0.25">
      <c r="A2" s="3" t="s">
        <v>43</v>
      </c>
    </row>
    <row r="3" spans="1:36" x14ac:dyDescent="0.25">
      <c r="A3" s="3" t="s">
        <v>33</v>
      </c>
      <c r="I3" s="3">
        <v>6.2</v>
      </c>
      <c r="J3" s="3" t="s">
        <v>20</v>
      </c>
    </row>
    <row r="4" spans="1:36" x14ac:dyDescent="0.25">
      <c r="A4" s="3" t="s">
        <v>61</v>
      </c>
      <c r="I4" s="3">
        <v>1.5966953205471284</v>
      </c>
      <c r="J4" s="3" t="s">
        <v>21</v>
      </c>
    </row>
    <row r="5" spans="1:36" x14ac:dyDescent="0.25">
      <c r="A5" s="3" t="s">
        <v>46</v>
      </c>
      <c r="I5" s="3">
        <v>32.6</v>
      </c>
      <c r="J5" s="3" t="s">
        <v>20</v>
      </c>
    </row>
    <row r="6" spans="1:36" x14ac:dyDescent="0.25">
      <c r="A6" s="3" t="s">
        <v>75</v>
      </c>
      <c r="I6" s="3">
        <v>370</v>
      </c>
      <c r="J6" s="3" t="s">
        <v>12</v>
      </c>
    </row>
    <row r="8" spans="1:36" x14ac:dyDescent="0.25">
      <c r="J8" s="3">
        <v>1</v>
      </c>
      <c r="K8" s="3">
        <v>2</v>
      </c>
      <c r="L8" s="3">
        <v>6</v>
      </c>
      <c r="M8" s="3">
        <v>7</v>
      </c>
      <c r="N8" s="3">
        <v>8</v>
      </c>
      <c r="O8" s="3">
        <v>9</v>
      </c>
      <c r="P8" s="3">
        <v>10</v>
      </c>
      <c r="Q8" s="3">
        <v>1</v>
      </c>
      <c r="R8" s="3">
        <v>2</v>
      </c>
      <c r="S8" s="3">
        <v>3</v>
      </c>
      <c r="T8" s="3">
        <v>4</v>
      </c>
      <c r="U8" s="3">
        <v>5</v>
      </c>
      <c r="V8" s="3">
        <v>6</v>
      </c>
      <c r="W8" s="3">
        <v>7</v>
      </c>
      <c r="X8" s="3">
        <v>8</v>
      </c>
      <c r="Y8" s="3">
        <v>9</v>
      </c>
      <c r="Z8" s="3">
        <v>10</v>
      </c>
      <c r="AA8" s="3">
        <v>11</v>
      </c>
      <c r="AB8" s="3">
        <v>12</v>
      </c>
    </row>
    <row r="9" spans="1:36" x14ac:dyDescent="0.25">
      <c r="A9" s="3" t="s">
        <v>48</v>
      </c>
      <c r="C9" s="3" t="s">
        <v>1</v>
      </c>
      <c r="D9" s="3" t="s">
        <v>0</v>
      </c>
      <c r="E9" s="3" t="s">
        <v>22</v>
      </c>
      <c r="F9" s="3" t="s">
        <v>23</v>
      </c>
      <c r="H9" s="3" t="s">
        <v>49</v>
      </c>
      <c r="I9" s="3" t="s">
        <v>50</v>
      </c>
      <c r="J9" s="3" t="s">
        <v>24</v>
      </c>
      <c r="K9" s="3" t="s">
        <v>19</v>
      </c>
      <c r="L9" s="3" t="s">
        <v>51</v>
      </c>
      <c r="M9" s="3" t="s">
        <v>52</v>
      </c>
      <c r="N9" s="3" t="s">
        <v>53</v>
      </c>
      <c r="O9" s="3" t="s">
        <v>54</v>
      </c>
      <c r="P9" s="3" t="s">
        <v>55</v>
      </c>
      <c r="Q9" s="3" t="s">
        <v>14</v>
      </c>
      <c r="R9" s="3" t="s">
        <v>15</v>
      </c>
      <c r="S9" s="3" t="s">
        <v>16</v>
      </c>
      <c r="T9" s="3" t="s">
        <v>17</v>
      </c>
      <c r="U9" s="3" t="s">
        <v>18</v>
      </c>
      <c r="V9" s="3" t="s">
        <v>25</v>
      </c>
      <c r="W9" s="3" t="s">
        <v>26</v>
      </c>
      <c r="X9" s="3" t="s">
        <v>28</v>
      </c>
      <c r="Y9" s="3" t="s">
        <v>29</v>
      </c>
      <c r="Z9" s="3" t="s">
        <v>30</v>
      </c>
      <c r="AA9" s="3" t="s">
        <v>31</v>
      </c>
      <c r="AB9" s="3" t="s">
        <v>32</v>
      </c>
      <c r="AC9" s="3" t="s">
        <v>56</v>
      </c>
      <c r="AD9" s="3" t="s">
        <v>57</v>
      </c>
      <c r="AF9" s="3" t="s">
        <v>74</v>
      </c>
      <c r="AG9" s="3" t="s">
        <v>76</v>
      </c>
      <c r="AH9" s="3" t="s">
        <v>27</v>
      </c>
      <c r="AI9" s="3" t="s">
        <v>35</v>
      </c>
      <c r="AJ9" s="3" t="s">
        <v>36</v>
      </c>
    </row>
    <row r="10" spans="1:36" x14ac:dyDescent="0.25">
      <c r="A10" s="3" t="s">
        <v>62</v>
      </c>
      <c r="C10" s="3">
        <v>558</v>
      </c>
      <c r="D10" s="3">
        <f>C10*$O$1</f>
        <v>600.01739999999995</v>
      </c>
      <c r="E10" s="3">
        <f>(D10*$I$4)/(60*1000)</f>
        <v>1.596741624711424E-2</v>
      </c>
      <c r="F10" s="3">
        <f>($I$3/1000)/E10</f>
        <v>0.38829074811151826</v>
      </c>
      <c r="H10" s="3">
        <v>737025.40105324076</v>
      </c>
      <c r="I10" s="3">
        <v>0</v>
      </c>
      <c r="J10" s="3">
        <v>16965.68844102</v>
      </c>
      <c r="K10" s="3">
        <v>5989.3955774292681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19.897237437000001</v>
      </c>
      <c r="S10" s="3">
        <v>108.64314744799999</v>
      </c>
      <c r="T10" s="3">
        <v>24.837819682500001</v>
      </c>
      <c r="U10" s="3">
        <v>0</v>
      </c>
      <c r="V10" s="3">
        <v>9.4467201620000001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F10" s="3">
        <f>(L10*$L$8)+(M10*$M$8)+(N10*$N$8)+(O10*$O$8)+(P10*$P$8)+(Q10*$Q$8)+(R10*$R$8)+(S10*$S$8)+(T10*$T$8)+(U10*$U$8)+(V10*$V$8)+(W10*$W$8)+(X10*$X$8)+(Y10*$Y$8)+(Z10*$Z$8)+(AA10*$AA$8)+(AB10*$AB$8)</f>
        <v>521.75551691999999</v>
      </c>
      <c r="AG10" s="3">
        <f>(J10*$J$8)+(K10*$K$8)</f>
        <v>28944.479595878536</v>
      </c>
      <c r="AH10" s="3">
        <f>SUM(AF10+AG10)</f>
        <v>29466.235112798535</v>
      </c>
      <c r="AI10" s="3">
        <f>(AH10-J10)/AH10</f>
        <v>0.4242329101062855</v>
      </c>
      <c r="AJ10" s="3">
        <f>(AH10-((2*K10)+J10))/AH10</f>
        <v>1.7706894515797041E-2</v>
      </c>
    </row>
    <row r="11" spans="1:36" x14ac:dyDescent="0.25">
      <c r="AH11" s="3">
        <f t="shared" ref="AH11:AH12" si="0">SUM(AF11+AG11)</f>
        <v>0</v>
      </c>
    </row>
    <row r="12" spans="1:36" x14ac:dyDescent="0.25">
      <c r="A12" s="3" t="s">
        <v>72</v>
      </c>
      <c r="C12" s="3">
        <v>700</v>
      </c>
      <c r="D12" s="3">
        <f>C12*$O$1</f>
        <v>752.70999999999992</v>
      </c>
      <c r="E12" s="3">
        <f>(D12*$I$4)/(60*1000)</f>
        <v>2.0030808912150481E-2</v>
      </c>
      <c r="F12" s="3">
        <f>($I$3/1000)/E12</f>
        <v>0.30952319635175313</v>
      </c>
      <c r="H12" s="3">
        <v>737025.63650462963</v>
      </c>
      <c r="I12" s="3">
        <v>5.6508333329111338</v>
      </c>
      <c r="J12" s="3">
        <v>14501.80253709</v>
      </c>
      <c r="K12" s="3">
        <v>4368.0258029609759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12.241475895000001</v>
      </c>
      <c r="S12" s="3">
        <v>60.850360867999996</v>
      </c>
      <c r="T12" s="3">
        <v>8.9567482950000006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F12" s="3">
        <f t="shared" ref="AF12" si="1">(L12*$L$8)+(M12*$M$8)+(N12*$N$8)+(O12*$O$8)+(P12*$P$8)+(Q12*$Q$8)+(R12*$R$8)+(S12*$S$8)+(T12*$T$8)+(U12*$U$8)+(V12*$V$8)+(W12*$W$8)+(X12*$X$8)+(Y12*$Y$8)+(Z12*$Z$8)+(AA12*$AA$8)+(AB12*$AB$8)</f>
        <v>242.86102757399999</v>
      </c>
      <c r="AG12" s="3">
        <f t="shared" ref="AG12" si="2">(J12*$J$8)+(K12*$K$8)</f>
        <v>23237.854143011951</v>
      </c>
      <c r="AH12" s="3">
        <f t="shared" si="0"/>
        <v>23480.715170585951</v>
      </c>
      <c r="AI12" s="3">
        <f>(AH12-J12)/AH12</f>
        <v>0.38239519402474342</v>
      </c>
      <c r="AJ12" s="3">
        <f>(AH12-((2*K12)+J12))/AH12</f>
        <v>1.0342999598165085E-2</v>
      </c>
    </row>
    <row r="13" spans="1:36" x14ac:dyDescent="0.25">
      <c r="A13" s="3" t="s">
        <v>63</v>
      </c>
      <c r="C13" s="3">
        <v>558</v>
      </c>
      <c r="D13" s="3">
        <f t="shared" ref="D13:D22" si="3">C13*$O$1</f>
        <v>600.01739999999995</v>
      </c>
      <c r="E13" s="3">
        <f t="shared" ref="E13:E22" si="4">(D13*$I$4)/(60*1000)</f>
        <v>1.596741624711424E-2</v>
      </c>
      <c r="F13" s="3">
        <f t="shared" ref="F13:F22" si="5">($I$3/1000)/E13</f>
        <v>0.38829074811151826</v>
      </c>
      <c r="H13" s="3">
        <v>737025.42438657407</v>
      </c>
      <c r="I13" s="3">
        <v>0.55999999959021807</v>
      </c>
      <c r="J13" s="3">
        <v>15582.724272059999</v>
      </c>
      <c r="K13" s="3">
        <v>5324.5567921512193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19.295428416</v>
      </c>
      <c r="S13" s="3">
        <v>114.32103372799999</v>
      </c>
      <c r="T13" s="3">
        <v>32.863113079500003</v>
      </c>
      <c r="U13" s="3">
        <v>0</v>
      </c>
      <c r="V13" s="3">
        <v>9.8682602040000003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F13" s="3">
        <f t="shared" ref="AF13:AF22" si="6">(L13*$L$8)+(M13*$M$8)+(N13*$N$8)+(O13*$O$8)+(P13*$P$8)+(Q13*$Q$8)+(R13*$R$8)+(S13*$S$8)+(T13*$T$8)+(U13*$U$8)+(V13*$V$8)+(W13*$W$8)+(X13*$X$8)+(Y13*$Y$8)+(Z13*$Z$8)+(AA13*$AA$8)+(AB13*$AB$8)</f>
        <v>572.21597155799998</v>
      </c>
      <c r="AG13" s="3">
        <f t="shared" ref="AG13:AG22" si="7">(J13*$J$8)+(K13*$K$8)</f>
        <v>26231.837856362436</v>
      </c>
      <c r="AH13" s="3">
        <f t="shared" ref="AH13:AH22" si="8">SUM(AF13+AG13)</f>
        <v>26804.053827920434</v>
      </c>
      <c r="AI13" s="3">
        <f t="shared" ref="AI13:AI22" si="9">(AH13-J13)/AH13</f>
        <v>0.41864300183473518</v>
      </c>
      <c r="AJ13" s="3">
        <f t="shared" ref="AJ13:AJ22" si="10">(AH13-((2*K13)+J13))/AH13</f>
        <v>2.134811305900116E-2</v>
      </c>
    </row>
    <row r="14" spans="1:36" x14ac:dyDescent="0.25">
      <c r="A14" s="3" t="s">
        <v>64</v>
      </c>
      <c r="C14" s="3">
        <v>420</v>
      </c>
      <c r="D14" s="3">
        <f t="shared" si="3"/>
        <v>451.62599999999998</v>
      </c>
      <c r="E14" s="3">
        <f t="shared" si="4"/>
        <v>1.2018485347290289E-2</v>
      </c>
      <c r="F14" s="3">
        <f t="shared" si="5"/>
        <v>0.51587199391958849</v>
      </c>
      <c r="H14" s="3">
        <v>737025.44785879634</v>
      </c>
      <c r="I14" s="3">
        <v>1.123333333991468</v>
      </c>
      <c r="J14" s="3">
        <v>15449.868771809999</v>
      </c>
      <c r="K14" s="3">
        <v>5811.0646258634151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34.107203658000003</v>
      </c>
      <c r="S14" s="3">
        <v>177.83515226399999</v>
      </c>
      <c r="T14" s="3">
        <v>58.649397856500002</v>
      </c>
      <c r="U14" s="3">
        <v>0</v>
      </c>
      <c r="V14" s="3">
        <v>15.284150353999999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F14" s="3">
        <f t="shared" si="6"/>
        <v>928.02235765799992</v>
      </c>
      <c r="AG14" s="3">
        <f t="shared" si="7"/>
        <v>27071.998023536828</v>
      </c>
      <c r="AH14" s="3">
        <f t="shared" si="8"/>
        <v>28000.020381194827</v>
      </c>
      <c r="AI14" s="3">
        <f t="shared" si="9"/>
        <v>0.44821937407637286</v>
      </c>
      <c r="AJ14" s="3">
        <f t="shared" si="10"/>
        <v>3.3143631505399583E-2</v>
      </c>
    </row>
    <row r="15" spans="1:36" x14ac:dyDescent="0.25">
      <c r="A15" s="3" t="s">
        <v>65</v>
      </c>
      <c r="C15" s="3">
        <v>279</v>
      </c>
      <c r="D15" s="3">
        <f t="shared" si="3"/>
        <v>300.00869999999998</v>
      </c>
      <c r="E15" s="3">
        <f t="shared" si="4"/>
        <v>7.9837081235571202E-3</v>
      </c>
      <c r="F15" s="3">
        <f t="shared" si="5"/>
        <v>0.77658149622303652</v>
      </c>
      <c r="H15" s="3">
        <v>737025.47134259262</v>
      </c>
      <c r="I15" s="3">
        <v>1.6869444446638227</v>
      </c>
      <c r="J15" s="3">
        <v>15143.02828929</v>
      </c>
      <c r="K15" s="3">
        <v>6310.8963981853658</v>
      </c>
      <c r="L15" s="3">
        <v>0</v>
      </c>
      <c r="M15" s="3">
        <v>0</v>
      </c>
      <c r="N15" s="3">
        <v>7.3950362887500001</v>
      </c>
      <c r="O15" s="3">
        <v>0</v>
      </c>
      <c r="P15" s="3">
        <v>0</v>
      </c>
      <c r="Q15" s="3">
        <v>0</v>
      </c>
      <c r="R15" s="3">
        <v>93.794223501000005</v>
      </c>
      <c r="S15" s="3">
        <v>382.14286275000001</v>
      </c>
      <c r="T15" s="3">
        <v>126.79928373750001</v>
      </c>
      <c r="U15" s="3">
        <v>8.0180200716000005</v>
      </c>
      <c r="V15" s="3">
        <v>56.751881108999996</v>
      </c>
      <c r="W15" s="3">
        <v>3.4063965917142855</v>
      </c>
      <c r="X15" s="3">
        <v>0</v>
      </c>
      <c r="Y15" s="3">
        <v>0</v>
      </c>
      <c r="Z15" s="3">
        <v>2.6385747563999997</v>
      </c>
      <c r="AA15" s="3">
        <v>0</v>
      </c>
      <c r="AB15" s="3">
        <v>0</v>
      </c>
      <c r="AC15" s="3">
        <v>0</v>
      </c>
      <c r="AD15" s="3">
        <v>0</v>
      </c>
      <c r="AF15" s="3">
        <f t="shared" si="6"/>
        <v>2331.2063712300001</v>
      </c>
      <c r="AG15" s="3">
        <f t="shared" si="7"/>
        <v>27764.821085660733</v>
      </c>
      <c r="AH15" s="3">
        <f t="shared" si="8"/>
        <v>30096.027456890733</v>
      </c>
      <c r="AI15" s="3">
        <f t="shared" si="9"/>
        <v>0.49684295341035523</v>
      </c>
      <c r="AJ15" s="3">
        <f t="shared" si="10"/>
        <v>7.7458939541745125E-2</v>
      </c>
    </row>
    <row r="16" spans="1:36" x14ac:dyDescent="0.25">
      <c r="A16" s="3" t="s">
        <v>66</v>
      </c>
      <c r="C16" s="3">
        <v>186</v>
      </c>
      <c r="D16" s="3">
        <f t="shared" si="3"/>
        <v>200.00579999999999</v>
      </c>
      <c r="E16" s="3">
        <f t="shared" si="4"/>
        <v>5.3224720823714135E-3</v>
      </c>
      <c r="F16" s="3">
        <f t="shared" si="5"/>
        <v>1.1648722443345547</v>
      </c>
      <c r="H16" s="3">
        <v>737025.49491898145</v>
      </c>
      <c r="I16" s="3">
        <v>2.2527777766808867</v>
      </c>
      <c r="J16" s="3">
        <v>13249.107145394999</v>
      </c>
      <c r="K16" s="3">
        <v>5854.3860245414635</v>
      </c>
      <c r="L16" s="3">
        <v>0</v>
      </c>
      <c r="M16" s="3">
        <v>0</v>
      </c>
      <c r="N16" s="3">
        <v>14.69182402875</v>
      </c>
      <c r="O16" s="3">
        <v>2.6397739426666669</v>
      </c>
      <c r="P16" s="3">
        <v>0</v>
      </c>
      <c r="Q16" s="3">
        <v>0</v>
      </c>
      <c r="R16" s="3">
        <v>179.92447364099999</v>
      </c>
      <c r="S16" s="3">
        <v>595.6697087</v>
      </c>
      <c r="T16" s="3">
        <v>201.88405076399999</v>
      </c>
      <c r="U16" s="3">
        <v>11.9812785444</v>
      </c>
      <c r="V16" s="3">
        <v>105.03542163399999</v>
      </c>
      <c r="W16" s="3">
        <v>8.8174825482857138</v>
      </c>
      <c r="X16" s="3">
        <v>3.7539744000000002</v>
      </c>
      <c r="Y16" s="3">
        <v>0</v>
      </c>
      <c r="Z16" s="3">
        <v>5.3541059879999997</v>
      </c>
      <c r="AA16" s="3">
        <v>0</v>
      </c>
      <c r="AB16" s="3">
        <v>0</v>
      </c>
      <c r="AC16" s="3">
        <v>0</v>
      </c>
      <c r="AD16" s="3">
        <v>0</v>
      </c>
      <c r="AF16" s="3">
        <f t="shared" si="6"/>
        <v>3931.1009895959996</v>
      </c>
      <c r="AG16" s="3">
        <f t="shared" si="7"/>
        <v>24957.879194477926</v>
      </c>
      <c r="AH16" s="3">
        <f t="shared" si="8"/>
        <v>28888.980184073924</v>
      </c>
      <c r="AI16" s="3">
        <f t="shared" si="9"/>
        <v>0.54137850969557455</v>
      </c>
      <c r="AJ16" s="3">
        <f t="shared" si="10"/>
        <v>0.13607614268651674</v>
      </c>
    </row>
    <row r="17" spans="1:36" x14ac:dyDescent="0.25">
      <c r="A17" s="3" t="s">
        <v>67</v>
      </c>
      <c r="C17" s="3">
        <v>112</v>
      </c>
      <c r="D17" s="3">
        <f t="shared" si="3"/>
        <v>120.43359999999998</v>
      </c>
      <c r="E17" s="3">
        <f t="shared" si="4"/>
        <v>3.2049294259440769E-3</v>
      </c>
      <c r="F17" s="3">
        <f t="shared" si="5"/>
        <v>1.9345199771984571</v>
      </c>
      <c r="H17" s="3">
        <v>737025.5184953704</v>
      </c>
      <c r="I17" s="3">
        <v>2.8186111114919186</v>
      </c>
      <c r="J17" s="3">
        <v>10769.542532759999</v>
      </c>
      <c r="K17" s="3">
        <v>4838.7680886975613</v>
      </c>
      <c r="L17" s="3">
        <v>0</v>
      </c>
      <c r="M17" s="3">
        <v>6.7323508748571426</v>
      </c>
      <c r="N17" s="3">
        <v>30.555005382000001</v>
      </c>
      <c r="O17" s="3">
        <v>5.4466518846666672</v>
      </c>
      <c r="P17" s="3">
        <v>4.1328911909999997</v>
      </c>
      <c r="Q17" s="3">
        <v>0</v>
      </c>
      <c r="R17" s="3">
        <v>356.39294460000002</v>
      </c>
      <c r="S17" s="3">
        <v>928.6206473279999</v>
      </c>
      <c r="T17" s="3">
        <v>342.17418000150002</v>
      </c>
      <c r="U17" s="3">
        <v>18.322210552799998</v>
      </c>
      <c r="V17" s="3">
        <v>184.41360136099999</v>
      </c>
      <c r="W17" s="3">
        <v>24.236262043714284</v>
      </c>
      <c r="X17" s="3">
        <v>16.079621439749999</v>
      </c>
      <c r="Y17" s="3">
        <v>3.518568922</v>
      </c>
      <c r="Z17" s="3">
        <v>12.176954459999999</v>
      </c>
      <c r="AA17" s="3">
        <v>0</v>
      </c>
      <c r="AB17" s="3">
        <v>0</v>
      </c>
      <c r="AC17" s="3">
        <v>0</v>
      </c>
      <c r="AD17" s="3">
        <v>0</v>
      </c>
      <c r="AF17" s="3">
        <f t="shared" si="6"/>
        <v>6899.0799608939997</v>
      </c>
      <c r="AG17" s="3">
        <f t="shared" si="7"/>
        <v>20447.078710155121</v>
      </c>
      <c r="AH17" s="3">
        <f t="shared" si="8"/>
        <v>27346.158671049121</v>
      </c>
      <c r="AI17" s="3">
        <f t="shared" si="9"/>
        <v>0.6061771357978144</v>
      </c>
      <c r="AJ17" s="3">
        <f t="shared" si="10"/>
        <v>0.2522869864058066</v>
      </c>
    </row>
    <row r="18" spans="1:36" x14ac:dyDescent="0.25">
      <c r="A18" s="3" t="s">
        <v>68</v>
      </c>
      <c r="C18" s="3">
        <v>74</v>
      </c>
      <c r="D18" s="3">
        <f t="shared" si="3"/>
        <v>79.572199999999995</v>
      </c>
      <c r="E18" s="3">
        <f t="shared" si="4"/>
        <v>2.1175426564273366E-3</v>
      </c>
      <c r="F18" s="3">
        <f t="shared" si="5"/>
        <v>2.9279221276517187</v>
      </c>
      <c r="H18" s="3">
        <v>737025.5420486111</v>
      </c>
      <c r="I18" s="3">
        <v>3.3838888881728053</v>
      </c>
      <c r="J18" s="3">
        <v>8972.7994683524994</v>
      </c>
      <c r="K18" s="3">
        <v>3971.9338160780489</v>
      </c>
      <c r="L18" s="3">
        <v>5.2407046780000002</v>
      </c>
      <c r="M18" s="3">
        <v>11.107071756</v>
      </c>
      <c r="N18" s="3">
        <v>51.271078484999997</v>
      </c>
      <c r="O18" s="3">
        <v>9.2691884560000002</v>
      </c>
      <c r="P18" s="3">
        <v>7.0079663345999998</v>
      </c>
      <c r="Q18" s="3">
        <v>0</v>
      </c>
      <c r="R18" s="3">
        <v>552.70703584800003</v>
      </c>
      <c r="S18" s="3">
        <v>1240.23493396</v>
      </c>
      <c r="T18" s="3">
        <v>508.65883873199999</v>
      </c>
      <c r="U18" s="3">
        <v>25.5509575068</v>
      </c>
      <c r="V18" s="3">
        <v>266.68977111699996</v>
      </c>
      <c r="W18" s="3">
        <v>40.766486102571427</v>
      </c>
      <c r="X18" s="3">
        <v>40.5646261845</v>
      </c>
      <c r="Y18" s="3">
        <v>6.9969911733333339</v>
      </c>
      <c r="Z18" s="3">
        <v>22.0421645598</v>
      </c>
      <c r="AA18" s="3">
        <v>0</v>
      </c>
      <c r="AB18" s="3">
        <v>0</v>
      </c>
      <c r="AC18" s="3">
        <v>0</v>
      </c>
      <c r="AD18" s="3">
        <v>0</v>
      </c>
      <c r="AF18" s="3">
        <f t="shared" si="6"/>
        <v>10154.789338781999</v>
      </c>
      <c r="AG18" s="3">
        <f t="shared" si="7"/>
        <v>16916.667100508595</v>
      </c>
      <c r="AH18" s="3">
        <f t="shared" si="8"/>
        <v>27071.456439290596</v>
      </c>
      <c r="AI18" s="3">
        <f t="shared" si="9"/>
        <v>0.66855128432138278</v>
      </c>
      <c r="AJ18" s="3">
        <f t="shared" si="10"/>
        <v>0.37511056568215084</v>
      </c>
    </row>
    <row r="19" spans="1:36" x14ac:dyDescent="0.25">
      <c r="A19" s="3" t="s">
        <v>69</v>
      </c>
      <c r="C19" s="3">
        <v>50</v>
      </c>
      <c r="D19" s="3">
        <f t="shared" si="3"/>
        <v>53.764999999999993</v>
      </c>
      <c r="E19" s="3">
        <f t="shared" si="4"/>
        <v>1.4307720651536059E-3</v>
      </c>
      <c r="F19" s="3">
        <f t="shared" si="5"/>
        <v>4.3333247489245439</v>
      </c>
      <c r="H19" s="3">
        <v>737025.56562500005</v>
      </c>
      <c r="I19" s="3">
        <v>3.9497222229838371</v>
      </c>
      <c r="J19" s="3">
        <v>7408.0725514124997</v>
      </c>
      <c r="K19" s="3">
        <v>3079.4130499268294</v>
      </c>
      <c r="L19" s="3">
        <v>7.8747433819999992</v>
      </c>
      <c r="M19" s="3">
        <v>17.195884162285711</v>
      </c>
      <c r="N19" s="3">
        <v>79.317079883250003</v>
      </c>
      <c r="O19" s="3">
        <v>15.68848468</v>
      </c>
      <c r="P19" s="3">
        <v>11.1220876536</v>
      </c>
      <c r="Q19" s="3">
        <v>25.271286413999999</v>
      </c>
      <c r="R19" s="3">
        <v>792.02994254999999</v>
      </c>
      <c r="S19" s="3">
        <v>1547.392940148</v>
      </c>
      <c r="T19" s="3">
        <v>712.49085027449996</v>
      </c>
      <c r="U19" s="3">
        <v>39.206977880399997</v>
      </c>
      <c r="V19" s="3">
        <v>370.08947661399998</v>
      </c>
      <c r="W19" s="3">
        <v>65.675446951714278</v>
      </c>
      <c r="X19" s="3">
        <v>62.341197055499997</v>
      </c>
      <c r="Y19" s="3">
        <v>14.143619937333334</v>
      </c>
      <c r="Z19" s="3">
        <v>37.455279576000002</v>
      </c>
      <c r="AA19" s="3">
        <v>0</v>
      </c>
      <c r="AB19" s="3">
        <v>0</v>
      </c>
      <c r="AC19" s="3">
        <v>0</v>
      </c>
      <c r="AD19" s="3">
        <v>0</v>
      </c>
      <c r="AF19" s="3">
        <f t="shared" si="6"/>
        <v>14032.921749594003</v>
      </c>
      <c r="AG19" s="3">
        <f t="shared" si="7"/>
        <v>13566.898651266158</v>
      </c>
      <c r="AH19" s="3">
        <f t="shared" si="8"/>
        <v>27599.820400860161</v>
      </c>
      <c r="AI19" s="3">
        <f t="shared" si="9"/>
        <v>0.7315898276214281</v>
      </c>
      <c r="AJ19" s="3">
        <f t="shared" si="10"/>
        <v>0.50844250237065536</v>
      </c>
    </row>
    <row r="20" spans="1:36" x14ac:dyDescent="0.25">
      <c r="A20" s="3" t="s">
        <v>70</v>
      </c>
      <c r="C20" s="3">
        <v>40</v>
      </c>
      <c r="D20" s="3">
        <f t="shared" si="3"/>
        <v>43.012</v>
      </c>
      <c r="E20" s="3">
        <f t="shared" si="4"/>
        <v>1.1446176521228847E-3</v>
      </c>
      <c r="F20" s="3">
        <f t="shared" si="5"/>
        <v>5.4166559361556796</v>
      </c>
      <c r="H20" s="3">
        <v>737025.58922453702</v>
      </c>
      <c r="I20" s="3">
        <v>4.5161111103370786</v>
      </c>
      <c r="J20" s="3">
        <v>6292.7227652849997</v>
      </c>
      <c r="K20" s="3">
        <v>2314.4110554292683</v>
      </c>
      <c r="L20" s="3">
        <v>9.6868181079999989</v>
      </c>
      <c r="M20" s="3">
        <v>21.224703116571426</v>
      </c>
      <c r="N20" s="3">
        <v>100.91475041175001</v>
      </c>
      <c r="O20" s="3">
        <v>20.030581736000002</v>
      </c>
      <c r="P20" s="3">
        <v>14.081861844599999</v>
      </c>
      <c r="Q20" s="3">
        <v>28.708519224</v>
      </c>
      <c r="R20" s="3">
        <v>911.50487029800001</v>
      </c>
      <c r="S20" s="3">
        <v>1644.3494960419998</v>
      </c>
      <c r="T20" s="3">
        <v>835.03582521149997</v>
      </c>
      <c r="U20" s="3">
        <v>49.191611290799997</v>
      </c>
      <c r="V20" s="3">
        <v>427.44042947099996</v>
      </c>
      <c r="W20" s="3">
        <v>79.863123949714279</v>
      </c>
      <c r="X20" s="3">
        <v>71.690939545500001</v>
      </c>
      <c r="Y20" s="3">
        <v>17.523239667999999</v>
      </c>
      <c r="Z20" s="3">
        <v>52.092964255200002</v>
      </c>
      <c r="AA20" s="3">
        <v>0</v>
      </c>
      <c r="AB20" s="3">
        <v>0</v>
      </c>
      <c r="AC20" s="3">
        <v>0</v>
      </c>
      <c r="AD20" s="3">
        <v>0</v>
      </c>
      <c r="AF20" s="3">
        <f t="shared" si="6"/>
        <v>16081.824553475999</v>
      </c>
      <c r="AG20" s="3">
        <f t="shared" si="7"/>
        <v>10921.544876143536</v>
      </c>
      <c r="AH20" s="3">
        <f t="shared" si="8"/>
        <v>27003.369429619535</v>
      </c>
      <c r="AI20" s="3">
        <f t="shared" si="9"/>
        <v>0.76696527514145618</v>
      </c>
      <c r="AJ20" s="3">
        <f t="shared" si="10"/>
        <v>0.59554881087676859</v>
      </c>
    </row>
    <row r="21" spans="1:36" x14ac:dyDescent="0.25">
      <c r="A21" s="3" t="s">
        <v>71</v>
      </c>
      <c r="C21" s="3">
        <v>20</v>
      </c>
      <c r="D21" s="3">
        <f t="shared" si="3"/>
        <v>21.506</v>
      </c>
      <c r="E21" s="3">
        <f t="shared" si="4"/>
        <v>5.7230882606144234E-4</v>
      </c>
      <c r="F21" s="3">
        <f t="shared" si="5"/>
        <v>10.833311872311359</v>
      </c>
      <c r="H21" s="3">
        <v>737025.61287037039</v>
      </c>
      <c r="I21" s="3">
        <v>5.0836111111566424</v>
      </c>
      <c r="J21" s="3">
        <v>4639.7393236424996</v>
      </c>
      <c r="K21" s="3">
        <v>393.99182132682927</v>
      </c>
      <c r="L21" s="3">
        <v>21.887234908</v>
      </c>
      <c r="M21" s="3">
        <v>40.540242109714285</v>
      </c>
      <c r="N21" s="3">
        <v>182.15603545425</v>
      </c>
      <c r="O21" s="3">
        <v>41.795030398000002</v>
      </c>
      <c r="P21" s="3">
        <v>28.2007941864</v>
      </c>
      <c r="Q21" s="3">
        <v>41.197522806000002</v>
      </c>
      <c r="R21" s="3">
        <v>1239.4192266059999</v>
      </c>
      <c r="S21" s="3">
        <v>1831.090170492</v>
      </c>
      <c r="T21" s="3">
        <v>1291.633491159</v>
      </c>
      <c r="U21" s="3">
        <v>69.722097284399993</v>
      </c>
      <c r="V21" s="3">
        <v>605.57316241399997</v>
      </c>
      <c r="W21" s="3">
        <v>135.02509634742856</v>
      </c>
      <c r="X21" s="3">
        <v>103.03809218175</v>
      </c>
      <c r="Y21" s="3">
        <v>34.828018881333335</v>
      </c>
      <c r="Z21" s="3">
        <v>126.8099591022</v>
      </c>
      <c r="AA21" s="3">
        <v>0</v>
      </c>
      <c r="AB21" s="3">
        <v>0</v>
      </c>
      <c r="AC21" s="3">
        <v>0</v>
      </c>
      <c r="AD21" s="3">
        <v>0</v>
      </c>
      <c r="AF21" s="3">
        <f t="shared" si="6"/>
        <v>23043.438689172002</v>
      </c>
      <c r="AG21" s="3">
        <f t="shared" si="7"/>
        <v>5427.7229662961581</v>
      </c>
      <c r="AH21" s="3">
        <f t="shared" si="8"/>
        <v>28471.16165546816</v>
      </c>
      <c r="AI21" s="3">
        <f t="shared" si="9"/>
        <v>0.83703723157529153</v>
      </c>
      <c r="AJ21" s="3">
        <f t="shared" si="10"/>
        <v>0.80936067758746644</v>
      </c>
    </row>
    <row r="22" spans="1:36" x14ac:dyDescent="0.25">
      <c r="A22" s="3" t="s">
        <v>73</v>
      </c>
      <c r="C22" s="3">
        <v>112</v>
      </c>
      <c r="D22" s="3">
        <f t="shared" si="3"/>
        <v>120.43359999999998</v>
      </c>
      <c r="E22" s="3">
        <f t="shared" si="4"/>
        <v>3.2049294259440769E-3</v>
      </c>
      <c r="F22" s="3">
        <f t="shared" si="5"/>
        <v>1.9345199771984571</v>
      </c>
      <c r="H22" s="3">
        <v>737025.66006944445</v>
      </c>
      <c r="I22" s="3">
        <v>6.216388888657093</v>
      </c>
      <c r="J22" s="3">
        <v>11131.481387977499</v>
      </c>
      <c r="K22" s="3">
        <v>4914.0421424439028</v>
      </c>
      <c r="L22" s="3">
        <v>0</v>
      </c>
      <c r="M22" s="3">
        <v>6.5205194622857139</v>
      </c>
      <c r="N22" s="3">
        <v>30.139428684750001</v>
      </c>
      <c r="O22" s="3">
        <v>5.329340184666667</v>
      </c>
      <c r="P22" s="3">
        <v>3.8956869336</v>
      </c>
      <c r="Q22" s="3">
        <v>0</v>
      </c>
      <c r="R22" s="3">
        <v>353.67483251099998</v>
      </c>
      <c r="S22" s="3">
        <v>928.25463482399994</v>
      </c>
      <c r="T22" s="3">
        <v>332.97635616299999</v>
      </c>
      <c r="U22" s="3">
        <v>18.243846337200001</v>
      </c>
      <c r="V22" s="3">
        <v>181.43935872699998</v>
      </c>
      <c r="W22" s="3">
        <v>23.874606831428569</v>
      </c>
      <c r="X22" s="3">
        <v>15.4528836825</v>
      </c>
      <c r="Y22" s="3">
        <v>3.3853549693333336</v>
      </c>
      <c r="Z22" s="3">
        <v>11.375715548999999</v>
      </c>
      <c r="AA22" s="3">
        <v>0</v>
      </c>
      <c r="AB22" s="3">
        <v>0</v>
      </c>
      <c r="AC22" s="3">
        <v>0</v>
      </c>
      <c r="AD22" s="3">
        <v>0</v>
      </c>
      <c r="AF22" s="3">
        <f t="shared" si="6"/>
        <v>6812.5250423999987</v>
      </c>
      <c r="AG22" s="3">
        <f t="shared" si="7"/>
        <v>20959.565672865305</v>
      </c>
      <c r="AH22" s="3">
        <f t="shared" si="8"/>
        <v>27772.090715265302</v>
      </c>
      <c r="AI22" s="3">
        <f t="shared" si="9"/>
        <v>0.59918460939424589</v>
      </c>
      <c r="AJ22" s="3">
        <f t="shared" si="10"/>
        <v>0.24530112306796553</v>
      </c>
    </row>
    <row r="25" spans="1:36" x14ac:dyDescent="0.25">
      <c r="Q25" s="11"/>
      <c r="R25" s="11"/>
    </row>
    <row r="31" spans="1:36" x14ac:dyDescent="0.25"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</row>
    <row r="50" spans="17:47" x14ac:dyDescent="0.25">
      <c r="Q50" s="11"/>
    </row>
    <row r="53" spans="17:47" x14ac:dyDescent="0.25">
      <c r="AU53" s="5"/>
    </row>
    <row r="58" spans="17:47" ht="18.75" x14ac:dyDescent="0.3">
      <c r="AM58" s="6"/>
      <c r="AN58" s="6"/>
      <c r="AO58" s="6"/>
      <c r="AP58" s="6"/>
      <c r="AQ58" s="6"/>
    </row>
    <row r="59" spans="17:47" x14ac:dyDescent="0.25">
      <c r="AO59" s="7"/>
      <c r="AP59" s="8"/>
      <c r="AQ59" s="9"/>
    </row>
    <row r="60" spans="17:47" x14ac:dyDescent="0.25">
      <c r="AO60" s="7"/>
      <c r="AP60" s="8"/>
      <c r="AQ60" s="9"/>
    </row>
    <row r="61" spans="17:47" x14ac:dyDescent="0.25">
      <c r="AO61" s="7"/>
      <c r="AP61" s="8"/>
      <c r="AQ61" s="9"/>
    </row>
    <row r="62" spans="17:47" x14ac:dyDescent="0.25">
      <c r="AO62" s="7"/>
      <c r="AP62" s="8"/>
      <c r="AQ62" s="9"/>
    </row>
    <row r="63" spans="17:47" x14ac:dyDescent="0.25">
      <c r="AO63" s="7"/>
      <c r="AP63" s="8"/>
      <c r="AQ63" s="9"/>
    </row>
    <row r="64" spans="17:47" x14ac:dyDescent="0.25">
      <c r="AO64" s="7"/>
      <c r="AP64" s="8"/>
      <c r="AQ64" s="9"/>
    </row>
    <row r="65" spans="41:43" x14ac:dyDescent="0.25">
      <c r="AO65" s="7"/>
      <c r="AP65" s="8"/>
      <c r="AQ65" s="9"/>
    </row>
    <row r="66" spans="41:43" x14ac:dyDescent="0.25">
      <c r="AO66" s="7"/>
      <c r="AP66" s="8"/>
      <c r="AQ66" s="9"/>
    </row>
    <row r="67" spans="41:43" x14ac:dyDescent="0.25">
      <c r="AO67" s="7"/>
      <c r="AP67" s="8"/>
      <c r="AQ67" s="9"/>
    </row>
    <row r="68" spans="41:43" x14ac:dyDescent="0.25">
      <c r="AO68" s="7"/>
      <c r="AP68" s="8"/>
      <c r="AQ68" s="9"/>
    </row>
    <row r="69" spans="41:43" x14ac:dyDescent="0.25">
      <c r="AO69" s="7"/>
      <c r="AP69" s="8"/>
      <c r="AQ69" s="9"/>
    </row>
    <row r="70" spans="41:43" x14ac:dyDescent="0.25">
      <c r="AO70" s="7"/>
      <c r="AP70" s="8"/>
      <c r="AQ70" s="9"/>
    </row>
    <row r="71" spans="41:43" x14ac:dyDescent="0.25">
      <c r="AO71" s="7"/>
      <c r="AP71" s="8"/>
      <c r="AQ71" s="9"/>
    </row>
    <row r="72" spans="41:43" x14ac:dyDescent="0.25">
      <c r="AO72" s="7"/>
      <c r="AP72" s="8"/>
      <c r="AQ72" s="9"/>
    </row>
    <row r="155" spans="17:17" x14ac:dyDescent="0.25">
      <c r="Q155" s="11"/>
    </row>
    <row r="161" spans="10:28" x14ac:dyDescent="0.25"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Sheet5</vt:lpstr>
      <vt:lpstr>Catalytic Test_particle_6mg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Toyin Omojola</dc:creator>
  <cp:lastModifiedBy>Toyin Omojola</cp:lastModifiedBy>
  <dcterms:created xsi:type="dcterms:W3CDTF">2017-11-10T14:36:23Z</dcterms:created>
  <dcterms:modified xsi:type="dcterms:W3CDTF">2018-07-17T09:20:15Z</dcterms:modified>
</cp:coreProperties>
</file>